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unitednations-my.sharepoint.com/personal/patryk_guenther_un_org/Documents/Projects/20250430_Sankey/data/"/>
    </mc:Choice>
  </mc:AlternateContent>
  <xr:revisionPtr revIDLastSave="198" documentId="13_ncr:1_{545F2BF5-0AB2-4D10-9AF0-6162B56C90DD}" xr6:coauthVersionLast="47" xr6:coauthVersionMax="47" xr10:uidLastSave="{A1A8DBF5-4478-4D9D-9A5D-5F5725B210FE}"/>
  <bookViews>
    <workbookView xWindow="-108" yWindow="-108" windowWidth="23256" windowHeight="12456" activeTab="1" xr2:uid="{00000000-000D-0000-FFFF-FFFF00000000}"/>
  </bookViews>
  <sheets>
    <sheet name="data" sheetId="1" r:id="rId1"/>
    <sheet name="nodes_positions" sheetId="3" r:id="rId2"/>
    <sheet name="Inflows-Outflows Check" sheetId="4" state="hidden" r:id="rId3"/>
    <sheet name="config" sheetId="2" r:id="rId4"/>
  </sheets>
  <definedNames>
    <definedName name="_xlnm._FilterDatabase" localSheetId="0" hidden="1">data!$A$1:$C$33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9" i="4" l="1"/>
  <c r="K20" i="4"/>
  <c r="K21" i="4"/>
  <c r="K22" i="4"/>
  <c r="K23" i="4"/>
  <c r="K24" i="4"/>
  <c r="K25" i="4"/>
  <c r="K26" i="4"/>
  <c r="K27" i="4"/>
  <c r="K28" i="4"/>
  <c r="K29" i="4"/>
  <c r="K30" i="4"/>
  <c r="K31" i="4"/>
  <c r="J3" i="4"/>
  <c r="J4" i="4"/>
  <c r="J5" i="4"/>
  <c r="J7" i="4"/>
  <c r="J2" i="4"/>
  <c r="C3" i="4" a="1"/>
  <c r="C3" i="4" s="1"/>
  <c r="K3" i="4" s="1"/>
  <c r="C4" i="4" a="1"/>
  <c r="C4" i="4" s="1"/>
  <c r="K4" i="4" s="1"/>
  <c r="C5" i="4" a="1"/>
  <c r="C5" i="4" s="1"/>
  <c r="K5" i="4" s="1"/>
  <c r="C6" i="4" a="1"/>
  <c r="C6" i="4" s="1"/>
  <c r="C7" i="4" a="1"/>
  <c r="C7" i="4" s="1"/>
  <c r="K7" i="4" s="1"/>
  <c r="C8" i="4" a="1"/>
  <c r="C8" i="4" s="1"/>
  <c r="C9" i="4" a="1"/>
  <c r="C9" i="4" s="1"/>
  <c r="C10" i="4" a="1"/>
  <c r="C10" i="4" s="1"/>
  <c r="J10" i="4" s="1"/>
  <c r="C11" i="4" a="1"/>
  <c r="C11" i="4" s="1"/>
  <c r="J19" i="4" s="1"/>
  <c r="C12" i="4" a="1"/>
  <c r="C12" i="4" s="1"/>
  <c r="J20" i="4" s="1"/>
  <c r="M20" i="4" s="1"/>
  <c r="C13" i="4" a="1"/>
  <c r="C13" i="4" s="1"/>
  <c r="J21" i="4" s="1"/>
  <c r="M21" i="4" s="1"/>
  <c r="C14" i="4" a="1"/>
  <c r="C14" i="4" s="1"/>
  <c r="J22" i="4" s="1"/>
  <c r="M22" i="4" s="1"/>
  <c r="C15" i="4" a="1"/>
  <c r="C15" i="4" s="1"/>
  <c r="C16" i="4" a="1"/>
  <c r="C16" i="4" s="1"/>
  <c r="J23" i="4" s="1"/>
  <c r="M23" i="4" s="1"/>
  <c r="C17" i="4" a="1"/>
  <c r="C17" i="4" s="1"/>
  <c r="J24" i="4" s="1"/>
  <c r="C18" i="4" a="1"/>
  <c r="C18" i="4" s="1"/>
  <c r="J25" i="4" s="1"/>
  <c r="C19" i="4" a="1"/>
  <c r="C19" i="4" s="1"/>
  <c r="K12" i="4" s="1"/>
  <c r="C20" i="4" a="1"/>
  <c r="C20" i="4" s="1"/>
  <c r="C21" i="4" a="1"/>
  <c r="C21" i="4" s="1"/>
  <c r="J26" i="4" s="1"/>
  <c r="C22" i="4" a="1"/>
  <c r="C22" i="4" s="1"/>
  <c r="C23" i="4" a="1"/>
  <c r="C23" i="4" s="1"/>
  <c r="J15" i="4" s="1"/>
  <c r="C24" i="4" a="1"/>
  <c r="C24" i="4" s="1"/>
  <c r="C25" i="4" a="1"/>
  <c r="C25" i="4" s="1"/>
  <c r="J28" i="4" s="1"/>
  <c r="M28" i="4" s="1"/>
  <c r="C26" i="4" a="1"/>
  <c r="C26" i="4" s="1"/>
  <c r="J29" i="4" s="1"/>
  <c r="M29" i="4" s="1"/>
  <c r="C27" i="4" a="1"/>
  <c r="C27" i="4" s="1"/>
  <c r="J30" i="4" s="1"/>
  <c r="M30" i="4" s="1"/>
  <c r="C28" i="4" a="1"/>
  <c r="C28" i="4" s="1"/>
  <c r="K16" i="4" s="1"/>
  <c r="C29" i="4" a="1"/>
  <c r="C29" i="4" s="1"/>
  <c r="J16" i="4" s="1"/>
  <c r="C30" i="4" a="1"/>
  <c r="C30" i="4" s="1"/>
  <c r="K17" i="4" s="1"/>
  <c r="C31" i="4" a="1"/>
  <c r="C31" i="4" s="1"/>
  <c r="J17" i="4" s="1"/>
  <c r="C32" i="4" a="1"/>
  <c r="C32" i="4" s="1"/>
  <c r="J31" i="4" s="1"/>
  <c r="M31" i="4" s="1"/>
  <c r="C33" i="4" a="1"/>
  <c r="C33" i="4" s="1"/>
  <c r="J18" i="4" s="1"/>
  <c r="C34" i="4" a="1"/>
  <c r="C34" i="4" s="1"/>
  <c r="K18" i="4" s="1"/>
  <c r="C2" i="4" a="1"/>
  <c r="C2" i="4" s="1"/>
  <c r="K2" i="4" s="1"/>
  <c r="K15" i="4" l="1"/>
  <c r="M15" i="4" s="1"/>
  <c r="M19" i="4"/>
  <c r="M5" i="4"/>
  <c r="K13" i="4"/>
  <c r="J11" i="4"/>
  <c r="M4" i="4"/>
  <c r="M16" i="4"/>
  <c r="M24" i="4"/>
  <c r="J9" i="4"/>
  <c r="M3" i="4"/>
  <c r="M26" i="4"/>
  <c r="M25" i="4"/>
  <c r="K14" i="4"/>
  <c r="J12" i="4"/>
  <c r="M12" i="4" s="1"/>
  <c r="M18" i="4"/>
  <c r="M2" i="4"/>
  <c r="K6" i="4"/>
  <c r="J8" i="4"/>
  <c r="M17" i="4"/>
  <c r="K9" i="4"/>
  <c r="M7" i="4"/>
  <c r="J14" i="4"/>
  <c r="J6" i="4"/>
  <c r="J13" i="4"/>
  <c r="K11" i="4"/>
  <c r="K10" i="4"/>
  <c r="M10" i="4" s="1"/>
  <c r="J27" i="4"/>
  <c r="M27" i="4" s="1"/>
  <c r="K8" i="4"/>
  <c r="M11" i="4" l="1"/>
  <c r="M13" i="4"/>
  <c r="M14" i="4"/>
  <c r="M9" i="4"/>
  <c r="M6" i="4"/>
  <c r="M8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<sst xmlns="http://schemas.openxmlformats.org/spreadsheetml/2006/main" count="258" uniqueCount="59">
  <si>
    <t>Source</t>
  </si>
  <si>
    <t>Target</t>
  </si>
  <si>
    <t>Flow Value</t>
  </si>
  <si>
    <t>Imports of waste for recycling</t>
  </si>
  <si>
    <t>Total Imports</t>
  </si>
  <si>
    <t>Imports excluding waste for recycling</t>
  </si>
  <si>
    <t>Imports of second-hand goods</t>
  </si>
  <si>
    <t>Imports of intermediate consumption</t>
  </si>
  <si>
    <t>Direct material inputs</t>
  </si>
  <si>
    <t>Natural resources extracted</t>
  </si>
  <si>
    <t>Processed material</t>
  </si>
  <si>
    <t>Material use</t>
  </si>
  <si>
    <t>Total Exports</t>
  </si>
  <si>
    <t>Exports of Processed material</t>
  </si>
  <si>
    <t>Exports of Semi-processed material</t>
  </si>
  <si>
    <t>Exports of Raw material</t>
  </si>
  <si>
    <t>Dissipative flows</t>
  </si>
  <si>
    <t>Total emissions</t>
  </si>
  <si>
    <t>Emissions to air</t>
  </si>
  <si>
    <t>Emissions to water</t>
  </si>
  <si>
    <t>Emissions to soil</t>
  </si>
  <si>
    <t>Incineration</t>
  </si>
  <si>
    <t>Waste treatment</t>
  </si>
  <si>
    <t>Material accumulation</t>
  </si>
  <si>
    <t>Landfilling</t>
  </si>
  <si>
    <t>Controlled landfills</t>
  </si>
  <si>
    <t>Uncontrolled landfills</t>
  </si>
  <si>
    <t>Exports of waste for final disposal</t>
  </si>
  <si>
    <t>Exports of waste for recycling</t>
  </si>
  <si>
    <t>Recycling</t>
  </si>
  <si>
    <t>Backfilling</t>
  </si>
  <si>
    <t>Exported</t>
  </si>
  <si>
    <t>Waste for recycling</t>
  </si>
  <si>
    <t>Title</t>
  </si>
  <si>
    <t>Circular Physical Material Flow Diagram</t>
  </si>
  <si>
    <t>Subtitle</t>
  </si>
  <si>
    <t>('000 tonnes) in 2025</t>
  </si>
  <si>
    <t>node</t>
  </si>
  <si>
    <t>x</t>
  </si>
  <si>
    <t>y</t>
  </si>
  <si>
    <t>node_color</t>
  </si>
  <si>
    <t>incoming_flow_color</t>
  </si>
  <si>
    <t>outgoing_flow_color</t>
  </si>
  <si>
    <t>#507963</t>
  </si>
  <si>
    <t>#72bf6a</t>
  </si>
  <si>
    <t>Inflow</t>
  </si>
  <si>
    <t>Outflow</t>
  </si>
  <si>
    <t>Status</t>
  </si>
  <si>
    <t>OK</t>
  </si>
  <si>
    <t>Diff</t>
  </si>
  <si>
    <t>Comment</t>
  </si>
  <si>
    <t>Exiting Node</t>
  </si>
  <si>
    <t>Entering Node</t>
  </si>
  <si>
    <t>adjust</t>
  </si>
  <si>
    <t>Total exports</t>
  </si>
  <si>
    <t>Total imports</t>
  </si>
  <si>
    <t>Exports of raw material</t>
  </si>
  <si>
    <t>Exports of processed material</t>
  </si>
  <si>
    <t>Exports of semi-processed material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</si>
</sst>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/>
  </cellStyleXfs>
  <cellXfs count="5">
    <xf numFmtId="0" fontId="0" fillId="0" borderId="0" xfId="0"/>
    <xf numFmtId="164" fontId="0" fillId="0" borderId="0" xfId="1" applyNumberFormat="1" applyFont="1"/>
    <xf numFmtId="0" fontId="2" fillId="0" borderId="0" xfId="0" applyFont="1"/>
    <xf numFmtId="0" fontId="2" fillId="0" borderId="0" xfId="0" applyFont="1" applyAlignment="1">
      <alignment wrapText="1"/>
    </xf>
    <xf numFmtId="164" fontId="1" fillId="0" borderId="0" xfId="1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3"/>
  <sheetViews>
    <sheetView topLeftCell="A11" zoomScale="85" zoomScaleNormal="85" workbookViewId="0">
      <selection activeCell="A32" sqref="A32:XFD32"/>
    </sheetView>
  </sheetViews>
  <sheetFormatPr defaultRowHeight="14.4" x14ac:dyDescent="0.3"/>
  <cols>
    <col min="1" max="1" width="51.21875" customWidth="1"/>
    <col min="2" max="2" width="41.21875" bestFit="1" customWidth="1"/>
    <col min="3" max="3" width="15.21875" style="1" bestFit="1" customWidth="1"/>
  </cols>
  <sheetData>
    <row r="1" spans="1:3" x14ac:dyDescent="0.3">
      <c r="A1" t="s">
        <v>0</v>
      </c>
      <c r="B1" t="s">
        <v>1</v>
      </c>
      <c r="C1" s="1" t="s">
        <v>2</v>
      </c>
    </row>
    <row r="2" spans="1:3" x14ac:dyDescent="0.3">
      <c r="A2" t="s">
        <v>3</v>
      </c>
      <c r="B2" t="s">
        <v>55</v>
      </c>
      <c r="C2" s="1">
        <v>300000</v>
      </c>
    </row>
    <row r="3" spans="1:3" x14ac:dyDescent="0.3">
      <c r="A3" t="s">
        <v>5</v>
      </c>
      <c r="B3" t="s">
        <v>55</v>
      </c>
      <c r="C3" s="1">
        <v>1178296</v>
      </c>
    </row>
    <row r="4" spans="1:3" x14ac:dyDescent="0.3">
      <c r="A4" s="2" t="s">
        <v>6</v>
      </c>
      <c r="B4" t="s">
        <v>55</v>
      </c>
      <c r="C4" s="4">
        <v>0</v>
      </c>
    </row>
    <row r="5" spans="1:3" x14ac:dyDescent="0.3">
      <c r="A5" s="3" t="s">
        <v>7</v>
      </c>
      <c r="B5" t="s">
        <v>55</v>
      </c>
      <c r="C5" s="4">
        <v>0</v>
      </c>
    </row>
    <row r="6" spans="1:3" x14ac:dyDescent="0.3">
      <c r="A6" t="s">
        <v>55</v>
      </c>
      <c r="B6" t="s">
        <v>8</v>
      </c>
      <c r="C6" s="1">
        <v>1518078</v>
      </c>
    </row>
    <row r="7" spans="1:3" x14ac:dyDescent="0.3">
      <c r="A7" s="2" t="s">
        <v>9</v>
      </c>
      <c r="B7" t="s">
        <v>8</v>
      </c>
      <c r="C7" s="1">
        <v>5376735</v>
      </c>
    </row>
    <row r="8" spans="1:3" x14ac:dyDescent="0.3">
      <c r="A8" t="s">
        <v>8</v>
      </c>
      <c r="B8" t="s">
        <v>10</v>
      </c>
      <c r="C8" s="1">
        <v>6894813</v>
      </c>
    </row>
    <row r="9" spans="1:3" x14ac:dyDescent="0.3">
      <c r="A9" t="s">
        <v>10</v>
      </c>
      <c r="B9" t="s">
        <v>11</v>
      </c>
      <c r="C9" s="1">
        <v>4748569</v>
      </c>
    </row>
    <row r="10" spans="1:3" x14ac:dyDescent="0.3">
      <c r="A10" t="s">
        <v>10</v>
      </c>
      <c r="B10" t="s">
        <v>54</v>
      </c>
      <c r="C10" s="1">
        <v>674364</v>
      </c>
    </row>
    <row r="11" spans="1:3" x14ac:dyDescent="0.3">
      <c r="A11" s="2" t="s">
        <v>54</v>
      </c>
      <c r="B11" s="2" t="s">
        <v>57</v>
      </c>
      <c r="C11" s="4">
        <v>0</v>
      </c>
    </row>
    <row r="12" spans="1:3" x14ac:dyDescent="0.3">
      <c r="A12" s="2" t="s">
        <v>54</v>
      </c>
      <c r="B12" s="2" t="s">
        <v>58</v>
      </c>
      <c r="C12" s="4">
        <v>0</v>
      </c>
    </row>
    <row r="13" spans="1:3" x14ac:dyDescent="0.3">
      <c r="A13" s="2" t="s">
        <v>54</v>
      </c>
      <c r="B13" s="2" t="s">
        <v>56</v>
      </c>
      <c r="C13" s="4">
        <v>0</v>
      </c>
    </row>
    <row r="14" spans="1:3" x14ac:dyDescent="0.3">
      <c r="A14" t="s">
        <v>10</v>
      </c>
      <c r="B14" t="s">
        <v>16</v>
      </c>
      <c r="C14" s="1">
        <v>248677</v>
      </c>
    </row>
    <row r="15" spans="1:3" x14ac:dyDescent="0.3">
      <c r="A15" t="s">
        <v>10</v>
      </c>
      <c r="B15" t="s">
        <v>17</v>
      </c>
      <c r="C15" s="1">
        <v>2246457</v>
      </c>
    </row>
    <row r="16" spans="1:3" x14ac:dyDescent="0.3">
      <c r="A16" t="s">
        <v>17</v>
      </c>
      <c r="B16" t="s">
        <v>18</v>
      </c>
      <c r="C16" s="1">
        <v>2343095</v>
      </c>
    </row>
    <row r="17" spans="1:3" x14ac:dyDescent="0.3">
      <c r="A17" t="s">
        <v>17</v>
      </c>
      <c r="B17" t="s">
        <v>19</v>
      </c>
      <c r="C17" s="1">
        <v>12430</v>
      </c>
    </row>
    <row r="18" spans="1:3" x14ac:dyDescent="0.3">
      <c r="A18" s="2" t="s">
        <v>17</v>
      </c>
      <c r="B18" s="2" t="s">
        <v>20</v>
      </c>
      <c r="C18" s="4">
        <v>0</v>
      </c>
    </row>
    <row r="19" spans="1:3" x14ac:dyDescent="0.3">
      <c r="A19" t="s">
        <v>21</v>
      </c>
      <c r="B19" t="s">
        <v>17</v>
      </c>
      <c r="C19" s="1">
        <v>109068</v>
      </c>
    </row>
    <row r="20" spans="1:3" x14ac:dyDescent="0.3">
      <c r="A20" t="s">
        <v>11</v>
      </c>
      <c r="B20" s="2" t="s">
        <v>22</v>
      </c>
      <c r="C20" s="1">
        <v>1704099</v>
      </c>
    </row>
    <row r="21" spans="1:3" x14ac:dyDescent="0.3">
      <c r="A21" t="s">
        <v>11</v>
      </c>
      <c r="B21" t="s">
        <v>23</v>
      </c>
      <c r="C21" s="1">
        <v>3044470</v>
      </c>
    </row>
    <row r="22" spans="1:3" x14ac:dyDescent="0.3">
      <c r="A22" s="2" t="s">
        <v>22</v>
      </c>
      <c r="B22" t="s">
        <v>21</v>
      </c>
      <c r="C22" s="1">
        <v>109068</v>
      </c>
    </row>
    <row r="23" spans="1:3" x14ac:dyDescent="0.3">
      <c r="A23" s="2" t="s">
        <v>22</v>
      </c>
      <c r="B23" s="2" t="s">
        <v>24</v>
      </c>
      <c r="C23" s="1">
        <v>571777</v>
      </c>
    </row>
    <row r="24" spans="1:3" x14ac:dyDescent="0.3">
      <c r="A24" s="2" t="s">
        <v>24</v>
      </c>
      <c r="B24" s="2" t="s">
        <v>25</v>
      </c>
      <c r="C24" s="1">
        <v>115972</v>
      </c>
    </row>
    <row r="25" spans="1:3" x14ac:dyDescent="0.3">
      <c r="A25" s="2" t="s">
        <v>24</v>
      </c>
      <c r="B25" s="2" t="s">
        <v>26</v>
      </c>
      <c r="C25" s="1">
        <v>455805</v>
      </c>
    </row>
    <row r="26" spans="1:3" x14ac:dyDescent="0.3">
      <c r="A26" t="s">
        <v>54</v>
      </c>
      <c r="B26" t="s">
        <v>27</v>
      </c>
      <c r="C26" s="1">
        <v>39041</v>
      </c>
    </row>
    <row r="27" spans="1:3" x14ac:dyDescent="0.3">
      <c r="A27" t="s">
        <v>54</v>
      </c>
      <c r="B27" t="s">
        <v>28</v>
      </c>
      <c r="C27" s="1">
        <v>635323</v>
      </c>
    </row>
    <row r="28" spans="1:3" x14ac:dyDescent="0.3">
      <c r="A28" t="s">
        <v>29</v>
      </c>
      <c r="B28" t="s">
        <v>10</v>
      </c>
      <c r="C28" s="1">
        <v>745180</v>
      </c>
    </row>
    <row r="29" spans="1:3" x14ac:dyDescent="0.3">
      <c r="A29" s="2" t="s">
        <v>22</v>
      </c>
      <c r="B29" t="s">
        <v>29</v>
      </c>
      <c r="C29" s="1">
        <v>745180</v>
      </c>
    </row>
    <row r="30" spans="1:3" x14ac:dyDescent="0.3">
      <c r="A30" t="s">
        <v>30</v>
      </c>
      <c r="B30" t="s">
        <v>10</v>
      </c>
      <c r="C30" s="1">
        <v>278073</v>
      </c>
    </row>
    <row r="31" spans="1:3" x14ac:dyDescent="0.3">
      <c r="A31" s="2" t="s">
        <v>22</v>
      </c>
      <c r="B31" t="s">
        <v>30</v>
      </c>
      <c r="C31" s="1">
        <v>278073</v>
      </c>
    </row>
    <row r="32" spans="1:3" x14ac:dyDescent="0.3">
      <c r="A32" t="s">
        <v>8</v>
      </c>
      <c r="B32" t="s">
        <v>32</v>
      </c>
      <c r="C32" s="1">
        <v>300000</v>
      </c>
    </row>
    <row r="33" spans="1:3" x14ac:dyDescent="0.3">
      <c r="A33" t="s">
        <v>32</v>
      </c>
      <c r="B33" t="s">
        <v>22</v>
      </c>
      <c r="C33" s="1">
        <v>300000</v>
      </c>
    </row>
  </sheetData>
  <autoFilter ref="A1:C33" xr:uid="{00000000-0001-0000-0000-000000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0"/>
  <sheetViews>
    <sheetView tabSelected="1" workbookViewId="0">
      <selection activeCell="F7" sqref="F7"/>
    </sheetView>
  </sheetViews>
  <sheetFormatPr defaultRowHeight="14.4" x14ac:dyDescent="0.3"/>
  <cols>
    <col min="1" max="1" width="40.21875" customWidth="1"/>
  </cols>
  <sheetData>
    <row r="1" spans="1:6" x14ac:dyDescent="0.3">
      <c r="A1" t="s">
        <v>37</v>
      </c>
      <c r="B1" t="s">
        <v>38</v>
      </c>
      <c r="C1" t="s">
        <v>39</v>
      </c>
      <c r="D1" t="s">
        <v>40</v>
      </c>
      <c r="E1" t="s">
        <v>41</v>
      </c>
      <c r="F1" t="s">
        <v>42</v>
      </c>
    </row>
    <row r="2" spans="1:6" x14ac:dyDescent="0.3">
      <c r="A2" t="s">
        <v>29</v>
      </c>
      <c r="B2">
        <v>0.7</v>
      </c>
      <c r="C2">
        <v>0.25</v>
      </c>
      <c r="E2" t="s">
        <v>44</v>
      </c>
      <c r="F2" t="s">
        <v>44</v>
      </c>
    </row>
    <row r="3" spans="1:6" x14ac:dyDescent="0.3">
      <c r="A3" t="s">
        <v>30</v>
      </c>
      <c r="B3">
        <v>0.7</v>
      </c>
      <c r="C3">
        <v>0.2</v>
      </c>
      <c r="E3" t="s">
        <v>43</v>
      </c>
      <c r="F3" t="s">
        <v>43</v>
      </c>
    </row>
    <row r="4" spans="1:6" x14ac:dyDescent="0.3">
      <c r="A4" t="s">
        <v>25</v>
      </c>
      <c r="B4">
        <v>0.9</v>
      </c>
      <c r="C4">
        <v>0.35</v>
      </c>
    </row>
    <row r="5" spans="1:6" x14ac:dyDescent="0.3">
      <c r="A5" t="s">
        <v>8</v>
      </c>
      <c r="B5">
        <v>0.2</v>
      </c>
      <c r="C5">
        <v>0.65</v>
      </c>
    </row>
    <row r="6" spans="1:6" x14ac:dyDescent="0.3">
      <c r="A6" t="s">
        <v>16</v>
      </c>
      <c r="B6">
        <v>0.9</v>
      </c>
      <c r="C6">
        <v>0.75</v>
      </c>
    </row>
    <row r="7" spans="1:6" x14ac:dyDescent="0.3">
      <c r="A7" t="s">
        <v>18</v>
      </c>
      <c r="B7">
        <v>0.9</v>
      </c>
      <c r="C7">
        <v>0.65</v>
      </c>
    </row>
    <row r="8" spans="1:6" x14ac:dyDescent="0.3">
      <c r="A8" t="s">
        <v>20</v>
      </c>
      <c r="B8">
        <v>0.9</v>
      </c>
      <c r="C8">
        <v>0.5</v>
      </c>
    </row>
    <row r="9" spans="1:6" x14ac:dyDescent="0.3">
      <c r="A9" t="s">
        <v>19</v>
      </c>
      <c r="B9">
        <v>0.9</v>
      </c>
      <c r="C9">
        <v>0.55000000000000004</v>
      </c>
    </row>
    <row r="10" spans="1:6" x14ac:dyDescent="0.3">
      <c r="A10" t="s">
        <v>54</v>
      </c>
      <c r="B10">
        <v>0.7</v>
      </c>
      <c r="C10">
        <v>0.85</v>
      </c>
    </row>
    <row r="11" spans="1:6" x14ac:dyDescent="0.3">
      <c r="A11" t="s">
        <v>55</v>
      </c>
      <c r="B11">
        <v>0.1</v>
      </c>
      <c r="C11">
        <v>0.8</v>
      </c>
    </row>
    <row r="12" spans="1:6" x14ac:dyDescent="0.3">
      <c r="A12" t="s">
        <v>5</v>
      </c>
      <c r="B12">
        <v>0.01</v>
      </c>
      <c r="C12">
        <v>0.85</v>
      </c>
    </row>
    <row r="13" spans="1:6" x14ac:dyDescent="0.3">
      <c r="A13" t="s">
        <v>7</v>
      </c>
      <c r="B13">
        <v>0.01</v>
      </c>
      <c r="C13">
        <v>0.75</v>
      </c>
    </row>
    <row r="14" spans="1:6" x14ac:dyDescent="0.3">
      <c r="A14" t="s">
        <v>6</v>
      </c>
      <c r="B14">
        <v>0.01</v>
      </c>
      <c r="C14">
        <v>0.7</v>
      </c>
    </row>
    <row r="15" spans="1:6" x14ac:dyDescent="0.3">
      <c r="A15" t="s">
        <v>3</v>
      </c>
      <c r="B15">
        <v>0.01</v>
      </c>
      <c r="C15">
        <v>0.95</v>
      </c>
      <c r="F15" t="s">
        <v>44</v>
      </c>
    </row>
    <row r="16" spans="1:6" x14ac:dyDescent="0.3">
      <c r="A16" t="s">
        <v>21</v>
      </c>
      <c r="B16">
        <v>0.65</v>
      </c>
      <c r="C16">
        <v>0.55000000000000004</v>
      </c>
    </row>
    <row r="17" spans="1:6" x14ac:dyDescent="0.3">
      <c r="A17" t="s">
        <v>24</v>
      </c>
      <c r="B17">
        <v>0.75</v>
      </c>
      <c r="C17">
        <v>0.35</v>
      </c>
    </row>
    <row r="18" spans="1:6" x14ac:dyDescent="0.3">
      <c r="A18" t="s">
        <v>23</v>
      </c>
      <c r="B18">
        <v>0.57499999999999996</v>
      </c>
      <c r="C18">
        <v>0.39</v>
      </c>
    </row>
    <row r="19" spans="1:6" x14ac:dyDescent="0.3">
      <c r="A19" t="s">
        <v>11</v>
      </c>
      <c r="B19">
        <v>0.5</v>
      </c>
      <c r="C19">
        <v>0.45</v>
      </c>
    </row>
    <row r="20" spans="1:6" x14ac:dyDescent="0.3">
      <c r="A20" t="s">
        <v>9</v>
      </c>
      <c r="B20">
        <v>0.01</v>
      </c>
      <c r="C20">
        <v>0.3</v>
      </c>
    </row>
    <row r="21" spans="1:6" x14ac:dyDescent="0.3">
      <c r="A21" t="s">
        <v>10</v>
      </c>
      <c r="B21">
        <v>0.4</v>
      </c>
      <c r="C21">
        <v>0.55000000000000004</v>
      </c>
    </row>
    <row r="22" spans="1:6" x14ac:dyDescent="0.3">
      <c r="A22" t="s">
        <v>17</v>
      </c>
      <c r="B22">
        <v>0.7</v>
      </c>
      <c r="C22">
        <v>0.65</v>
      </c>
    </row>
    <row r="23" spans="1:6" x14ac:dyDescent="0.3">
      <c r="A23" t="s">
        <v>26</v>
      </c>
      <c r="B23">
        <v>0.9</v>
      </c>
      <c r="C23">
        <v>0.25</v>
      </c>
    </row>
    <row r="24" spans="1:6" x14ac:dyDescent="0.3">
      <c r="A24" t="s">
        <v>22</v>
      </c>
      <c r="B24">
        <v>0.6</v>
      </c>
      <c r="C24">
        <v>0.5</v>
      </c>
    </row>
    <row r="25" spans="1:6" x14ac:dyDescent="0.3">
      <c r="A25" t="s">
        <v>27</v>
      </c>
      <c r="B25">
        <v>0.9</v>
      </c>
      <c r="C25">
        <v>0.85</v>
      </c>
    </row>
    <row r="26" spans="1:6" x14ac:dyDescent="0.3">
      <c r="A26" t="s">
        <v>28</v>
      </c>
      <c r="B26">
        <v>0.9</v>
      </c>
      <c r="C26">
        <v>0.8</v>
      </c>
      <c r="E26" t="s">
        <v>44</v>
      </c>
    </row>
    <row r="27" spans="1:6" x14ac:dyDescent="0.3">
      <c r="A27" t="s">
        <v>56</v>
      </c>
      <c r="B27">
        <v>0.9</v>
      </c>
      <c r="C27">
        <v>0.98250000000000004</v>
      </c>
    </row>
    <row r="28" spans="1:6" x14ac:dyDescent="0.3">
      <c r="A28" t="s">
        <v>57</v>
      </c>
      <c r="B28">
        <v>0.9</v>
      </c>
      <c r="C28">
        <v>0.95</v>
      </c>
    </row>
    <row r="29" spans="1:6" x14ac:dyDescent="0.3">
      <c r="A29" t="s">
        <v>58</v>
      </c>
      <c r="B29">
        <v>0.9</v>
      </c>
      <c r="C29">
        <v>0.9</v>
      </c>
    </row>
    <row r="30" spans="1:6" x14ac:dyDescent="0.3">
      <c r="A30" t="s">
        <v>32</v>
      </c>
      <c r="B30">
        <v>0.4</v>
      </c>
      <c r="C30">
        <v>0.8</v>
      </c>
      <c r="E30" t="s">
        <v>44</v>
      </c>
      <c r="F30" t="s">
        <v>44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0F1E2-31ED-4108-A53E-EA8F7EEA971C}">
  <dimension ref="A1:N34"/>
  <sheetViews>
    <sheetView workbookViewId="0">
      <selection activeCell="C10" sqref="C10"/>
    </sheetView>
  </sheetViews>
  <sheetFormatPr defaultRowHeight="14.4" x14ac:dyDescent="0.3"/>
  <cols>
    <col min="1" max="2" width="27.5546875" customWidth="1"/>
    <col min="9" max="9" width="27.5546875" customWidth="1"/>
  </cols>
  <sheetData>
    <row r="1" spans="1:14" x14ac:dyDescent="0.3">
      <c r="A1" t="s">
        <v>0</v>
      </c>
      <c r="B1" t="s">
        <v>1</v>
      </c>
      <c r="C1" s="1" t="s">
        <v>2</v>
      </c>
      <c r="I1" t="s">
        <v>0</v>
      </c>
      <c r="J1" t="s">
        <v>45</v>
      </c>
      <c r="K1" t="s">
        <v>46</v>
      </c>
      <c r="L1" t="s">
        <v>47</v>
      </c>
      <c r="M1" t="s">
        <v>49</v>
      </c>
      <c r="N1" t="s">
        <v>50</v>
      </c>
    </row>
    <row r="2" spans="1:14" x14ac:dyDescent="0.3">
      <c r="A2" t="s">
        <v>3</v>
      </c>
      <c r="B2" t="s">
        <v>4</v>
      </c>
      <c r="C2" cm="1">
        <f t="array" ref="C2">INDEX(data!$C$2:$C$33,
  MATCH(1,
    (data!$A$2:$A$33='Inflows-Outflows Check'!A2)*
    (data!$B$2:$B$33='Inflows-Outflows Check'!B2),
  0))</f>
        <v>300000</v>
      </c>
      <c r="I2" t="s">
        <v>3</v>
      </c>
      <c r="J2">
        <f>SUMIF($B$2:$B$34, I2, $C$2:$C$34)</f>
        <v>0</v>
      </c>
      <c r="K2">
        <f>SUMIF($A$2:$A$34, I2, $C$2:$C$34)</f>
        <v>300000</v>
      </c>
      <c r="L2" t="s">
        <v>48</v>
      </c>
      <c r="M2">
        <f>J2-K2</f>
        <v>-300000</v>
      </c>
      <c r="N2" t="s">
        <v>52</v>
      </c>
    </row>
    <row r="3" spans="1:14" x14ac:dyDescent="0.3">
      <c r="A3" t="s">
        <v>5</v>
      </c>
      <c r="B3" t="s">
        <v>4</v>
      </c>
      <c r="C3" cm="1">
        <f t="array" ref="C3">INDEX(data!$C$2:$C$33,
  MATCH(1,
    (data!$A$2:$A$33='Inflows-Outflows Check'!A3)*
    (data!$B$2:$B$33='Inflows-Outflows Check'!B3),
  0))</f>
        <v>1178296</v>
      </c>
      <c r="I3" t="s">
        <v>5</v>
      </c>
      <c r="J3">
        <f t="shared" ref="J3:J31" si="0">SUMIF($B$2:$B$34, I3, $C$2:$C$34)</f>
        <v>0</v>
      </c>
      <c r="K3">
        <f t="shared" ref="K3:K31" si="1">SUMIF($A$2:$A$34, I3, $C$2:$C$34)</f>
        <v>1178296</v>
      </c>
      <c r="L3" t="s">
        <v>48</v>
      </c>
      <c r="M3">
        <f t="shared" ref="M3:M31" si="2">J3-K3</f>
        <v>-1178296</v>
      </c>
      <c r="N3" t="s">
        <v>52</v>
      </c>
    </row>
    <row r="4" spans="1:14" x14ac:dyDescent="0.3">
      <c r="A4" t="s">
        <v>6</v>
      </c>
      <c r="B4" t="s">
        <v>4</v>
      </c>
      <c r="C4" cm="1">
        <f t="array" ref="C4">INDEX(data!$C$2:$C$33,
  MATCH(1,
    (data!$A$2:$A$33='Inflows-Outflows Check'!A4)*
    (data!$B$2:$B$33='Inflows-Outflows Check'!B4),
  0))</f>
        <v>0</v>
      </c>
      <c r="I4" t="s">
        <v>6</v>
      </c>
      <c r="J4">
        <f t="shared" si="0"/>
        <v>0</v>
      </c>
      <c r="K4">
        <f t="shared" si="1"/>
        <v>0</v>
      </c>
      <c r="L4" t="s">
        <v>48</v>
      </c>
      <c r="M4">
        <f t="shared" si="2"/>
        <v>0</v>
      </c>
    </row>
    <row r="5" spans="1:14" x14ac:dyDescent="0.3">
      <c r="A5" t="s">
        <v>7</v>
      </c>
      <c r="B5" t="s">
        <v>4</v>
      </c>
      <c r="C5" cm="1">
        <f t="array" ref="C5">INDEX(data!$C$2:$C$33,
  MATCH(1,
    (data!$A$2:$A$33='Inflows-Outflows Check'!A5)*
    (data!$B$2:$B$33='Inflows-Outflows Check'!B5),
  0))</f>
        <v>0</v>
      </c>
      <c r="I5" t="s">
        <v>7</v>
      </c>
      <c r="J5">
        <f t="shared" si="0"/>
        <v>0</v>
      </c>
      <c r="K5">
        <f t="shared" si="1"/>
        <v>0</v>
      </c>
      <c r="L5" t="s">
        <v>48</v>
      </c>
      <c r="M5">
        <f t="shared" si="2"/>
        <v>0</v>
      </c>
    </row>
    <row r="6" spans="1:14" x14ac:dyDescent="0.3">
      <c r="A6" t="s">
        <v>4</v>
      </c>
      <c r="B6" t="s">
        <v>8</v>
      </c>
      <c r="C6" cm="1">
        <f t="array" ref="C6">INDEX(data!$C$2:$C$33,
  MATCH(1,
    (data!$A$2:$A$33='Inflows-Outflows Check'!A6)*
    (data!$B$2:$B$33='Inflows-Outflows Check'!B6),
  0))</f>
        <v>1518078</v>
      </c>
      <c r="I6" t="s">
        <v>4</v>
      </c>
      <c r="J6">
        <f t="shared" si="0"/>
        <v>1478296</v>
      </c>
      <c r="K6">
        <f t="shared" si="1"/>
        <v>1518078</v>
      </c>
      <c r="M6">
        <f t="shared" si="2"/>
        <v>-39782</v>
      </c>
      <c r="N6" t="s">
        <v>53</v>
      </c>
    </row>
    <row r="7" spans="1:14" x14ac:dyDescent="0.3">
      <c r="A7" t="s">
        <v>9</v>
      </c>
      <c r="B7" t="s">
        <v>8</v>
      </c>
      <c r="C7" cm="1">
        <f t="array" ref="C7">INDEX(data!$C$2:$C$33,
  MATCH(1,
    (data!$A$2:$A$33='Inflows-Outflows Check'!A7)*
    (data!$B$2:$B$33='Inflows-Outflows Check'!B7),
  0))</f>
        <v>5376735</v>
      </c>
      <c r="I7" t="s">
        <v>9</v>
      </c>
      <c r="J7">
        <f t="shared" si="0"/>
        <v>0</v>
      </c>
      <c r="K7">
        <f t="shared" si="1"/>
        <v>5376735</v>
      </c>
      <c r="M7">
        <f t="shared" si="2"/>
        <v>-5376735</v>
      </c>
      <c r="N7" t="s">
        <v>52</v>
      </c>
    </row>
    <row r="8" spans="1:14" x14ac:dyDescent="0.3">
      <c r="A8" t="s">
        <v>8</v>
      </c>
      <c r="B8" t="s">
        <v>10</v>
      </c>
      <c r="C8" cm="1">
        <f t="array" ref="C8">INDEX(data!$C$2:$C$33,
  MATCH(1,
    (data!$A$2:$A$33='Inflows-Outflows Check'!A8)*
    (data!$B$2:$B$33='Inflows-Outflows Check'!B8),
  0))</f>
        <v>6894813</v>
      </c>
      <c r="I8" t="s">
        <v>8</v>
      </c>
      <c r="J8">
        <f t="shared" si="0"/>
        <v>6894813</v>
      </c>
      <c r="K8">
        <f t="shared" si="1"/>
        <v>7194813</v>
      </c>
      <c r="M8">
        <f t="shared" si="2"/>
        <v>-300000</v>
      </c>
      <c r="N8" t="s">
        <v>53</v>
      </c>
    </row>
    <row r="9" spans="1:14" x14ac:dyDescent="0.3">
      <c r="A9" t="s">
        <v>10</v>
      </c>
      <c r="B9" t="s">
        <v>11</v>
      </c>
      <c r="C9" cm="1">
        <f t="array" ref="C9">INDEX(data!$C$2:$C$33,
  MATCH(1,
    (data!$A$2:$A$33='Inflows-Outflows Check'!A9)*
    (data!$B$2:$B$33='Inflows-Outflows Check'!B9),
  0))</f>
        <v>4748569</v>
      </c>
      <c r="I9" t="s">
        <v>10</v>
      </c>
      <c r="J9">
        <f t="shared" si="0"/>
        <v>7918066</v>
      </c>
      <c r="K9">
        <f t="shared" si="1"/>
        <v>7918067</v>
      </c>
      <c r="M9">
        <f t="shared" si="2"/>
        <v>-1</v>
      </c>
    </row>
    <row r="10" spans="1:14" x14ac:dyDescent="0.3">
      <c r="A10" t="s">
        <v>10</v>
      </c>
      <c r="B10" t="s">
        <v>12</v>
      </c>
      <c r="C10" cm="1">
        <f t="array" ref="C10">INDEX(data!$C$2:$C$33,
  MATCH(1,
    (data!$A$2:$A$33='Inflows-Outflows Check'!A10)*
    (data!$B$2:$B$33='Inflows-Outflows Check'!B10),
  0))</f>
        <v>674364</v>
      </c>
      <c r="I10" t="s">
        <v>12</v>
      </c>
      <c r="J10">
        <f t="shared" si="0"/>
        <v>674364</v>
      </c>
      <c r="K10">
        <f t="shared" si="1"/>
        <v>674364</v>
      </c>
      <c r="L10" t="s">
        <v>48</v>
      </c>
      <c r="M10">
        <f t="shared" si="2"/>
        <v>0</v>
      </c>
    </row>
    <row r="11" spans="1:14" x14ac:dyDescent="0.3">
      <c r="A11" t="s">
        <v>12</v>
      </c>
      <c r="B11" t="s">
        <v>13</v>
      </c>
      <c r="C11" cm="1">
        <f t="array" ref="C11">INDEX(data!$C$2:$C$33,
  MATCH(1,
    (data!$A$2:$A$33='Inflows-Outflows Check'!A11)*
    (data!$B$2:$B$33='Inflows-Outflows Check'!B11),
  0))</f>
        <v>0</v>
      </c>
      <c r="I11" t="s">
        <v>17</v>
      </c>
      <c r="J11">
        <f t="shared" si="0"/>
        <v>2355525</v>
      </c>
      <c r="K11">
        <f t="shared" si="1"/>
        <v>2355525</v>
      </c>
      <c r="L11" t="s">
        <v>48</v>
      </c>
      <c r="M11">
        <f t="shared" si="2"/>
        <v>0</v>
      </c>
    </row>
    <row r="12" spans="1:14" x14ac:dyDescent="0.3">
      <c r="A12" t="s">
        <v>12</v>
      </c>
      <c r="B12" t="s">
        <v>14</v>
      </c>
      <c r="C12" cm="1">
        <f t="array" ref="C12">INDEX(data!$C$2:$C$33,
  MATCH(1,
    (data!$A$2:$A$33='Inflows-Outflows Check'!A12)*
    (data!$B$2:$B$33='Inflows-Outflows Check'!B12),
  0))</f>
        <v>0</v>
      </c>
      <c r="I12" t="s">
        <v>21</v>
      </c>
      <c r="J12">
        <f t="shared" si="0"/>
        <v>109068</v>
      </c>
      <c r="K12">
        <f t="shared" si="1"/>
        <v>109068</v>
      </c>
      <c r="L12" t="s">
        <v>48</v>
      </c>
      <c r="M12">
        <f t="shared" si="2"/>
        <v>0</v>
      </c>
    </row>
    <row r="13" spans="1:14" x14ac:dyDescent="0.3">
      <c r="A13" t="s">
        <v>12</v>
      </c>
      <c r="B13" t="s">
        <v>15</v>
      </c>
      <c r="C13" cm="1">
        <f t="array" ref="C13">INDEX(data!$C$2:$C$33,
  MATCH(1,
    (data!$A$2:$A$33='Inflows-Outflows Check'!A13)*
    (data!$B$2:$B$33='Inflows-Outflows Check'!B13),
  0))</f>
        <v>0</v>
      </c>
      <c r="I13" t="s">
        <v>11</v>
      </c>
      <c r="J13">
        <f t="shared" si="0"/>
        <v>4748569</v>
      </c>
      <c r="K13">
        <f t="shared" si="1"/>
        <v>4748569</v>
      </c>
      <c r="L13" t="s">
        <v>48</v>
      </c>
      <c r="M13">
        <f t="shared" si="2"/>
        <v>0</v>
      </c>
    </row>
    <row r="14" spans="1:14" x14ac:dyDescent="0.3">
      <c r="A14" t="s">
        <v>10</v>
      </c>
      <c r="B14" t="s">
        <v>16</v>
      </c>
      <c r="C14" cm="1">
        <f t="array" ref="C14">INDEX(data!$C$2:$C$33,
  MATCH(1,
    (data!$A$2:$A$33='Inflows-Outflows Check'!A14)*
    (data!$B$2:$B$33='Inflows-Outflows Check'!B14),
  0))</f>
        <v>248677</v>
      </c>
      <c r="I14" t="s">
        <v>22</v>
      </c>
      <c r="J14">
        <f t="shared" si="0"/>
        <v>2004099</v>
      </c>
      <c r="K14" t="e">
        <f t="shared" si="1"/>
        <v>#N/A</v>
      </c>
      <c r="M14" t="e">
        <f t="shared" si="2"/>
        <v>#N/A</v>
      </c>
    </row>
    <row r="15" spans="1:14" x14ac:dyDescent="0.3">
      <c r="A15" t="s">
        <v>10</v>
      </c>
      <c r="B15" t="s">
        <v>17</v>
      </c>
      <c r="C15" cm="1">
        <f t="array" ref="C15">INDEX(data!$C$2:$C$33,
  MATCH(1,
    (data!$A$2:$A$33='Inflows-Outflows Check'!A15)*
    (data!$B$2:$B$33='Inflows-Outflows Check'!B15),
  0))</f>
        <v>2246457</v>
      </c>
      <c r="I15" t="s">
        <v>24</v>
      </c>
      <c r="J15">
        <f t="shared" si="0"/>
        <v>571777</v>
      </c>
      <c r="K15">
        <f t="shared" si="1"/>
        <v>571777</v>
      </c>
      <c r="L15" t="s">
        <v>48</v>
      </c>
      <c r="M15">
        <f t="shared" si="2"/>
        <v>0</v>
      </c>
    </row>
    <row r="16" spans="1:14" x14ac:dyDescent="0.3">
      <c r="A16" t="s">
        <v>17</v>
      </c>
      <c r="B16" t="s">
        <v>18</v>
      </c>
      <c r="C16" cm="1">
        <f t="array" ref="C16">INDEX(data!$C$2:$C$33,
  MATCH(1,
    (data!$A$2:$A$33='Inflows-Outflows Check'!A16)*
    (data!$B$2:$B$33='Inflows-Outflows Check'!B16),
  0))</f>
        <v>2343095</v>
      </c>
      <c r="I16" t="s">
        <v>29</v>
      </c>
      <c r="J16">
        <f t="shared" si="0"/>
        <v>745180</v>
      </c>
      <c r="K16">
        <f t="shared" si="1"/>
        <v>745180</v>
      </c>
      <c r="L16" t="s">
        <v>48</v>
      </c>
      <c r="M16">
        <f t="shared" si="2"/>
        <v>0</v>
      </c>
    </row>
    <row r="17" spans="1:14" x14ac:dyDescent="0.3">
      <c r="A17" t="s">
        <v>17</v>
      </c>
      <c r="B17" t="s">
        <v>19</v>
      </c>
      <c r="C17" cm="1">
        <f t="array" ref="C17">INDEX(data!$C$2:$C$33,
  MATCH(1,
    (data!$A$2:$A$33='Inflows-Outflows Check'!A17)*
    (data!$B$2:$B$33='Inflows-Outflows Check'!B17),
  0))</f>
        <v>12430</v>
      </c>
      <c r="I17" t="s">
        <v>30</v>
      </c>
      <c r="J17">
        <f t="shared" si="0"/>
        <v>278073</v>
      </c>
      <c r="K17">
        <f t="shared" si="1"/>
        <v>278073</v>
      </c>
      <c r="L17" t="s">
        <v>48</v>
      </c>
      <c r="M17">
        <f t="shared" si="2"/>
        <v>0</v>
      </c>
    </row>
    <row r="18" spans="1:14" x14ac:dyDescent="0.3">
      <c r="A18" t="s">
        <v>17</v>
      </c>
      <c r="B18" t="s">
        <v>20</v>
      </c>
      <c r="C18" cm="1">
        <f t="array" ref="C18">INDEX(data!$C$2:$C$33,
  MATCH(1,
    (data!$A$2:$A$33='Inflows-Outflows Check'!A18)*
    (data!$B$2:$B$33='Inflows-Outflows Check'!B18),
  0))</f>
        <v>0</v>
      </c>
      <c r="I18" t="s">
        <v>32</v>
      </c>
      <c r="J18">
        <f t="shared" si="0"/>
        <v>300000</v>
      </c>
      <c r="K18">
        <f t="shared" si="1"/>
        <v>300000</v>
      </c>
      <c r="L18" t="s">
        <v>48</v>
      </c>
      <c r="M18">
        <f t="shared" si="2"/>
        <v>0</v>
      </c>
    </row>
    <row r="19" spans="1:14" x14ac:dyDescent="0.3">
      <c r="A19" t="s">
        <v>21</v>
      </c>
      <c r="B19" t="s">
        <v>17</v>
      </c>
      <c r="C19" cm="1">
        <f t="array" ref="C19">INDEX(data!$C$2:$C$33,
  MATCH(1,
    (data!$A$2:$A$33='Inflows-Outflows Check'!A19)*
    (data!$B$2:$B$33='Inflows-Outflows Check'!B19),
  0))</f>
        <v>109068</v>
      </c>
      <c r="I19" t="s">
        <v>13</v>
      </c>
      <c r="J19">
        <f t="shared" si="0"/>
        <v>0</v>
      </c>
      <c r="K19">
        <f t="shared" si="1"/>
        <v>0</v>
      </c>
      <c r="L19" t="s">
        <v>48</v>
      </c>
      <c r="M19">
        <f t="shared" si="2"/>
        <v>0</v>
      </c>
    </row>
    <row r="20" spans="1:14" x14ac:dyDescent="0.3">
      <c r="A20" t="s">
        <v>11</v>
      </c>
      <c r="B20" t="s">
        <v>22</v>
      </c>
      <c r="C20" cm="1">
        <f t="array" ref="C20">INDEX(data!$C$2:$C$33,
  MATCH(1,
    (data!$A$2:$A$33='Inflows-Outflows Check'!A20)*
    (data!$B$2:$B$33='Inflows-Outflows Check'!B20),
  0))</f>
        <v>1704099</v>
      </c>
      <c r="I20" t="s">
        <v>14</v>
      </c>
      <c r="J20">
        <f t="shared" si="0"/>
        <v>0</v>
      </c>
      <c r="K20">
        <f t="shared" si="1"/>
        <v>0</v>
      </c>
      <c r="L20" t="s">
        <v>48</v>
      </c>
      <c r="M20">
        <f t="shared" si="2"/>
        <v>0</v>
      </c>
    </row>
    <row r="21" spans="1:14" x14ac:dyDescent="0.3">
      <c r="A21" t="s">
        <v>11</v>
      </c>
      <c r="B21" t="s">
        <v>23</v>
      </c>
      <c r="C21" cm="1">
        <f t="array" ref="C21">INDEX(data!$C$2:$C$33,
  MATCH(1,
    (data!$A$2:$A$33='Inflows-Outflows Check'!A21)*
    (data!$B$2:$B$33='Inflows-Outflows Check'!B21),
  0))</f>
        <v>3044470</v>
      </c>
      <c r="I21" t="s">
        <v>15</v>
      </c>
      <c r="J21">
        <f t="shared" si="0"/>
        <v>0</v>
      </c>
      <c r="K21">
        <f t="shared" si="1"/>
        <v>0</v>
      </c>
      <c r="L21" t="s">
        <v>48</v>
      </c>
      <c r="M21">
        <f t="shared" si="2"/>
        <v>0</v>
      </c>
    </row>
    <row r="22" spans="1:14" x14ac:dyDescent="0.3">
      <c r="A22" t="s">
        <v>22</v>
      </c>
      <c r="B22" t="s">
        <v>21</v>
      </c>
      <c r="C22" cm="1">
        <f t="array" ref="C22">INDEX(data!$C$2:$C$33,
  MATCH(1,
    (data!$A$2:$A$33='Inflows-Outflows Check'!A22)*
    (data!$B$2:$B$33='Inflows-Outflows Check'!B22),
  0))</f>
        <v>109068</v>
      </c>
      <c r="I22" t="s">
        <v>16</v>
      </c>
      <c r="J22">
        <f t="shared" si="0"/>
        <v>248677</v>
      </c>
      <c r="K22">
        <f t="shared" si="1"/>
        <v>0</v>
      </c>
      <c r="L22" t="s">
        <v>48</v>
      </c>
      <c r="M22">
        <f t="shared" si="2"/>
        <v>248677</v>
      </c>
      <c r="N22" t="s">
        <v>51</v>
      </c>
    </row>
    <row r="23" spans="1:14" x14ac:dyDescent="0.3">
      <c r="A23" t="s">
        <v>22</v>
      </c>
      <c r="B23" t="s">
        <v>24</v>
      </c>
      <c r="C23" cm="1">
        <f t="array" ref="C23">INDEX(data!$C$2:$C$33,
  MATCH(1,
    (data!$A$2:$A$33='Inflows-Outflows Check'!A23)*
    (data!$B$2:$B$33='Inflows-Outflows Check'!B23),
  0))</f>
        <v>571777</v>
      </c>
      <c r="I23" t="s">
        <v>18</v>
      </c>
      <c r="J23">
        <f t="shared" si="0"/>
        <v>2343095</v>
      </c>
      <c r="K23">
        <f t="shared" si="1"/>
        <v>0</v>
      </c>
      <c r="L23" t="s">
        <v>48</v>
      </c>
      <c r="M23">
        <f t="shared" si="2"/>
        <v>2343095</v>
      </c>
      <c r="N23" t="s">
        <v>51</v>
      </c>
    </row>
    <row r="24" spans="1:14" x14ac:dyDescent="0.3">
      <c r="A24" t="s">
        <v>24</v>
      </c>
      <c r="B24" t="s">
        <v>25</v>
      </c>
      <c r="C24" cm="1">
        <f t="array" ref="C24">INDEX(data!$C$2:$C$33,
  MATCH(1,
    (data!$A$2:$A$33='Inflows-Outflows Check'!A24)*
    (data!$B$2:$B$33='Inflows-Outflows Check'!B24),
  0))</f>
        <v>115972</v>
      </c>
      <c r="I24" t="s">
        <v>19</v>
      </c>
      <c r="J24">
        <f t="shared" si="0"/>
        <v>12430</v>
      </c>
      <c r="K24">
        <f t="shared" si="1"/>
        <v>0</v>
      </c>
      <c r="L24" t="s">
        <v>48</v>
      </c>
      <c r="M24">
        <f t="shared" si="2"/>
        <v>12430</v>
      </c>
      <c r="N24" t="s">
        <v>51</v>
      </c>
    </row>
    <row r="25" spans="1:14" x14ac:dyDescent="0.3">
      <c r="A25" t="s">
        <v>24</v>
      </c>
      <c r="B25" t="s">
        <v>26</v>
      </c>
      <c r="C25" cm="1">
        <f t="array" ref="C25">INDEX(data!$C$2:$C$33,
  MATCH(1,
    (data!$A$2:$A$33='Inflows-Outflows Check'!A25)*
    (data!$B$2:$B$33='Inflows-Outflows Check'!B25),
  0))</f>
        <v>455805</v>
      </c>
      <c r="I25" t="s">
        <v>20</v>
      </c>
      <c r="J25">
        <f t="shared" si="0"/>
        <v>0</v>
      </c>
      <c r="K25">
        <f t="shared" si="1"/>
        <v>0</v>
      </c>
      <c r="L25" t="s">
        <v>48</v>
      </c>
      <c r="M25">
        <f t="shared" si="2"/>
        <v>0</v>
      </c>
      <c r="N25" t="s">
        <v>51</v>
      </c>
    </row>
    <row r="26" spans="1:14" x14ac:dyDescent="0.3">
      <c r="A26" t="s">
        <v>12</v>
      </c>
      <c r="B26" t="s">
        <v>27</v>
      </c>
      <c r="C26" cm="1">
        <f t="array" ref="C26">INDEX(data!$C$2:$C$33,
  MATCH(1,
    (data!$A$2:$A$33='Inflows-Outflows Check'!A26)*
    (data!$B$2:$B$33='Inflows-Outflows Check'!B26),
  0))</f>
        <v>39041</v>
      </c>
      <c r="I26" t="s">
        <v>23</v>
      </c>
      <c r="J26">
        <f t="shared" si="0"/>
        <v>3044470</v>
      </c>
      <c r="K26">
        <f t="shared" si="1"/>
        <v>0</v>
      </c>
      <c r="L26" t="s">
        <v>48</v>
      </c>
      <c r="M26">
        <f t="shared" si="2"/>
        <v>3044470</v>
      </c>
      <c r="N26" t="s">
        <v>51</v>
      </c>
    </row>
    <row r="27" spans="1:14" x14ac:dyDescent="0.3">
      <c r="A27" t="s">
        <v>12</v>
      </c>
      <c r="B27" t="s">
        <v>28</v>
      </c>
      <c r="C27" cm="1">
        <f t="array" ref="C27">INDEX(data!$C$2:$C$33,
  MATCH(1,
    (data!$A$2:$A$33='Inflows-Outflows Check'!A27)*
    (data!$B$2:$B$33='Inflows-Outflows Check'!B27),
  0))</f>
        <v>635323</v>
      </c>
      <c r="I27" t="s">
        <v>25</v>
      </c>
      <c r="J27">
        <f t="shared" si="0"/>
        <v>115972</v>
      </c>
      <c r="K27">
        <f t="shared" si="1"/>
        <v>0</v>
      </c>
      <c r="L27" t="s">
        <v>48</v>
      </c>
      <c r="M27">
        <f t="shared" si="2"/>
        <v>115972</v>
      </c>
      <c r="N27" t="s">
        <v>51</v>
      </c>
    </row>
    <row r="28" spans="1:14" x14ac:dyDescent="0.3">
      <c r="A28" t="s">
        <v>29</v>
      </c>
      <c r="B28" t="s">
        <v>10</v>
      </c>
      <c r="C28" cm="1">
        <f t="array" ref="C28">INDEX(data!$C$2:$C$33,
  MATCH(1,
    (data!$A$2:$A$33='Inflows-Outflows Check'!A28)*
    (data!$B$2:$B$33='Inflows-Outflows Check'!B28),
  0))</f>
        <v>745180</v>
      </c>
      <c r="I28" t="s">
        <v>26</v>
      </c>
      <c r="J28">
        <f t="shared" si="0"/>
        <v>455805</v>
      </c>
      <c r="K28">
        <f t="shared" si="1"/>
        <v>0</v>
      </c>
      <c r="L28" t="s">
        <v>48</v>
      </c>
      <c r="M28">
        <f t="shared" si="2"/>
        <v>455805</v>
      </c>
      <c r="N28" t="s">
        <v>51</v>
      </c>
    </row>
    <row r="29" spans="1:14" x14ac:dyDescent="0.3">
      <c r="A29" t="s">
        <v>22</v>
      </c>
      <c r="B29" t="s">
        <v>29</v>
      </c>
      <c r="C29" cm="1">
        <f t="array" ref="C29">INDEX(data!$C$2:$C$33,
  MATCH(1,
    (data!$A$2:$A$33='Inflows-Outflows Check'!A29)*
    (data!$B$2:$B$33='Inflows-Outflows Check'!B29),
  0))</f>
        <v>745180</v>
      </c>
      <c r="I29" t="s">
        <v>27</v>
      </c>
      <c r="J29">
        <f t="shared" si="0"/>
        <v>39041</v>
      </c>
      <c r="K29">
        <f t="shared" si="1"/>
        <v>0</v>
      </c>
      <c r="L29" t="s">
        <v>48</v>
      </c>
      <c r="M29">
        <f t="shared" si="2"/>
        <v>39041</v>
      </c>
      <c r="N29" t="s">
        <v>51</v>
      </c>
    </row>
    <row r="30" spans="1:14" x14ac:dyDescent="0.3">
      <c r="A30" t="s">
        <v>30</v>
      </c>
      <c r="B30" t="s">
        <v>10</v>
      </c>
      <c r="C30" cm="1">
        <f t="array" ref="C30">INDEX(data!$C$2:$C$33,
  MATCH(1,
    (data!$A$2:$A$33='Inflows-Outflows Check'!A30)*
    (data!$B$2:$B$33='Inflows-Outflows Check'!B30),
  0))</f>
        <v>278073</v>
      </c>
      <c r="I30" t="s">
        <v>28</v>
      </c>
      <c r="J30">
        <f t="shared" si="0"/>
        <v>635323</v>
      </c>
      <c r="K30">
        <f t="shared" si="1"/>
        <v>0</v>
      </c>
      <c r="L30" t="s">
        <v>48</v>
      </c>
      <c r="M30">
        <f t="shared" si="2"/>
        <v>635323</v>
      </c>
      <c r="N30" t="s">
        <v>51</v>
      </c>
    </row>
    <row r="31" spans="1:14" x14ac:dyDescent="0.3">
      <c r="A31" t="s">
        <v>22</v>
      </c>
      <c r="B31" t="s">
        <v>30</v>
      </c>
      <c r="C31" cm="1">
        <f t="array" ref="C31">INDEX(data!$C$2:$C$33,
  MATCH(1,
    (data!$A$2:$A$33='Inflows-Outflows Check'!A31)*
    (data!$B$2:$B$33='Inflows-Outflows Check'!B31),
  0))</f>
        <v>278073</v>
      </c>
      <c r="I31" t="s">
        <v>31</v>
      </c>
      <c r="J31" t="e">
        <f t="shared" si="0"/>
        <v>#N/A</v>
      </c>
      <c r="K31">
        <f t="shared" si="1"/>
        <v>0</v>
      </c>
      <c r="L31" t="s">
        <v>48</v>
      </c>
      <c r="M31" t="e">
        <f t="shared" si="2"/>
        <v>#N/A</v>
      </c>
    </row>
    <row r="32" spans="1:14" x14ac:dyDescent="0.3">
      <c r="A32" t="s">
        <v>22</v>
      </c>
      <c r="B32" t="s">
        <v>31</v>
      </c>
      <c r="C32" t="e" cm="1">
        <f t="array" ref="C32">INDEX(data!$C$2:$C$33,
  MATCH(1,
    (data!$A$2:$A$33='Inflows-Outflows Check'!A32)*
    (data!$B$2:$B$33='Inflows-Outflows Check'!B32),
  0))</f>
        <v>#N/A</v>
      </c>
    </row>
    <row r="33" spans="1:3" x14ac:dyDescent="0.3">
      <c r="A33" t="s">
        <v>8</v>
      </c>
      <c r="B33" t="s">
        <v>32</v>
      </c>
      <c r="C33" cm="1">
        <f t="array" ref="C33">INDEX(data!$C$2:$C$33,
  MATCH(1,
    (data!$A$2:$A$33='Inflows-Outflows Check'!A33)*
    (data!$B$2:$B$33='Inflows-Outflows Check'!B33),
  0))</f>
        <v>300000</v>
      </c>
    </row>
    <row r="34" spans="1:3" x14ac:dyDescent="0.3">
      <c r="A34" t="s">
        <v>32</v>
      </c>
      <c r="B34" t="s">
        <v>22</v>
      </c>
      <c r="C34" cm="1">
        <f t="array" ref="C34">INDEX(data!$C$2:$C$33,
  MATCH(1,
    (data!$A$2:$A$33='Inflows-Outflows Check'!A34)*
    (data!$B$2:$B$33='Inflows-Outflows Check'!B34),
  0))</f>
        <v>300000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"/>
  <sheetViews>
    <sheetView workbookViewId="0">
      <selection activeCell="D11" sqref="D11"/>
    </sheetView>
  </sheetViews>
  <sheetFormatPr defaultRowHeight="14.4" x14ac:dyDescent="0.3"/>
  <sheetData>
    <row r="1" spans="1:2" x14ac:dyDescent="0.3">
      <c r="A1" t="s">
        <v>33</v>
      </c>
      <c r="B1" t="s">
        <v>34</v>
      </c>
    </row>
    <row r="2" spans="1:2" x14ac:dyDescent="0.3">
      <c r="A2" t="s">
        <v>35</v>
      </c>
      <c r="B2" t="s">
        <v>36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8b77875e-5908-45a0-9cb4-dec9ae074618}" enabled="1" method="Privileged" siteId="{0f9e35db-544f-4f60-bdcc-5ea416e6dc7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data</vt:lpstr>
      <vt:lpstr>nodes_positions</vt:lpstr>
      <vt:lpstr>Inflows-Outflows Check</vt:lpstr>
      <vt:lpstr>config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Patryk Guenther</cp:lastModifiedBy>
  <dcterms:created xsi:type="dcterms:W3CDTF">2025-03-05T12:40:18Z</dcterms:created>
  <dcterms:modified xsi:type="dcterms:W3CDTF">2025-10-22T09:05:22Z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0x0101002A8687E850F6874DAA2C89080697799B</vt:lpwstr>
  </property>
  <property fmtid="{D5CDD505-2E9C-101B-9397-08002B2CF9AE}" pid="3" name="MediaServiceImageTags">
    <vt:lpwstr/>
  </property>
</Properties>
</file>